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I_a_  CLAUSE_35" sheetId="1" r:id="rId1"/>
    <sheet name="I(b)" sheetId="2" r:id="rId2"/>
    <sheet name="I_c_to III_a" sheetId="3" r:id="rId3"/>
  </sheets>
  <definedNames>
    <definedName name="Excel_BuiltIn_Print_Area_2">#REF!</definedName>
    <definedName name="Excel_BuiltIn_Print_Area_2_1">#REF!</definedName>
    <definedName name="Excel_BuiltIn_Print_Area_3_1">#REF!</definedName>
    <definedName name="Excel_BuiltIn_Print_Area_3_1_1">#REF!</definedName>
    <definedName name="_xlnm.Print_Area" localSheetId="0">'I_a_  CLAUSE_35'!$A$1:$I$53</definedName>
  </definedNames>
  <calcPr fullCalcOnLoad="1"/>
</workbook>
</file>

<file path=xl/sharedStrings.xml><?xml version="1.0" encoding="utf-8"?>
<sst xmlns="http://schemas.openxmlformats.org/spreadsheetml/2006/main" count="205" uniqueCount="150">
  <si>
    <t>Name of the Company : Hindustan Motors Limited</t>
  </si>
  <si>
    <t>Category code</t>
  </si>
  <si>
    <t>Category of shareholder</t>
  </si>
  <si>
    <t>Number of shareholders</t>
  </si>
  <si>
    <t>Total number of shares</t>
  </si>
  <si>
    <t>Number of shares held in dematerialized form</t>
  </si>
  <si>
    <t>Total shareholding as a percentage of total number of shares</t>
  </si>
  <si>
    <t>As a percentage of (A+B+C)</t>
  </si>
  <si>
    <t>(A)</t>
  </si>
  <si>
    <r>
      <t>Shareholding of Promoter and Promoter Group</t>
    </r>
    <r>
      <rPr>
        <vertAlign val="superscript"/>
        <sz val="10"/>
        <rFont val="Arial"/>
        <family val="2"/>
      </rPr>
      <t>2</t>
    </r>
  </si>
  <si>
    <t>(1)</t>
  </si>
  <si>
    <t>Indian</t>
  </si>
  <si>
    <t>(a)</t>
  </si>
  <si>
    <t>Individuals / Hindu Undivided Family</t>
  </si>
  <si>
    <t>(b)</t>
  </si>
  <si>
    <t>Central Government / State Government(s)</t>
  </si>
  <si>
    <t>(c)</t>
  </si>
  <si>
    <t>Bodies Corporate</t>
  </si>
  <si>
    <t>(d)</t>
  </si>
  <si>
    <t>Financial Institutions / Banks</t>
  </si>
  <si>
    <t>(e)</t>
  </si>
  <si>
    <t>Any other (specify)</t>
  </si>
  <si>
    <t>Sub - Total (A) (1)</t>
  </si>
  <si>
    <t>(2)</t>
  </si>
  <si>
    <t>Foreign</t>
  </si>
  <si>
    <t>Individuals (Non-Resident Individuals / Foreign                 Individuals)</t>
  </si>
  <si>
    <t>Institutions</t>
  </si>
  <si>
    <t>Sub - Total (A) (2)</t>
  </si>
  <si>
    <t>Total Shareholding of Promoter and Promoter          Group (A) = (A)(1) + (A)(2)</t>
  </si>
  <si>
    <t>(B)</t>
  </si>
  <si>
    <r>
      <t>Public Shareholding</t>
    </r>
    <r>
      <rPr>
        <b/>
        <vertAlign val="superscript"/>
        <sz val="10"/>
        <rFont val="Arial"/>
        <family val="2"/>
      </rPr>
      <t>3</t>
    </r>
  </si>
  <si>
    <t>Mutual Funds / UTI</t>
  </si>
  <si>
    <t xml:space="preserve"> 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</si>
  <si>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</si>
  <si>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</si>
  <si>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</si>
  <si>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</si>
  <si>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</si>
  <si>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</si>
  <si>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</si>
  <si>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 - Total (B) (1)</t>
  </si>
  <si>
    <t>Non-institutions</t>
  </si>
  <si>
    <t xml:space="preserve">Individuals </t>
  </si>
  <si>
    <t>i.  Individual shareholders holding nominal share                       capital up to Rs. 1 lakh</t>
  </si>
  <si>
    <t>ii.  Individual shareholders holding nominal share               capital in excess of  Rs. 1 lakh</t>
  </si>
  <si>
    <t>i. NRIs/OCBs</t>
  </si>
  <si>
    <t>Sub - Total (B) (2)</t>
  </si>
  <si>
    <t>Total Public Shareholding (B) = (B)(1) + (B)(2)</t>
  </si>
  <si>
    <t>TOTAL (A) + (B)</t>
  </si>
  <si>
    <t>(C)</t>
  </si>
  <si>
    <t>Shares held by Custodians and against which                Depository Receipts have been issued</t>
  </si>
  <si>
    <t xml:space="preserve">GRAND TOTAL (A) + (B) + (C) </t>
  </si>
  <si>
    <r>
      <t>1</t>
    </r>
    <r>
      <rPr>
        <b/>
        <sz val="10"/>
        <rFont val="Arial"/>
        <family val="2"/>
      </rPr>
      <t>For determining public shareholding for the purpose of Clause 40A</t>
    </r>
  </si>
  <si>
    <r>
      <t>2</t>
    </r>
    <r>
      <rPr>
        <b/>
        <sz val="10"/>
        <rFont val="Arial"/>
        <family val="2"/>
      </rPr>
      <t>For definitions of "Promoter" and "Promoter Group" refer to Clause 40A</t>
    </r>
  </si>
  <si>
    <r>
      <t>3</t>
    </r>
    <r>
      <rPr>
        <b/>
        <sz val="10"/>
        <rFont val="Arial"/>
        <family val="2"/>
      </rPr>
      <t>For definition of "Public Shareholding", refer to Clause 40A</t>
    </r>
  </si>
  <si>
    <t>Sr No</t>
  </si>
  <si>
    <t>Name of the shareholder</t>
  </si>
  <si>
    <t>No of shares</t>
  </si>
  <si>
    <t>Shares as a percentage of total number of shares{i.e.,Grand Total (A)+(B)+(C) indicated in statement at para(I)(a) above}</t>
  </si>
  <si>
    <t>GANGA PRASAD BIRLA</t>
  </si>
  <si>
    <t>TOTAL</t>
  </si>
  <si>
    <t>I(c)</t>
  </si>
  <si>
    <t>Statement showing shareholding of persons belonging to the category "Public" and holding more than 1% of the total number of shares</t>
  </si>
  <si>
    <t>LIFE INSURANCE CORPORATION OF INDIA</t>
  </si>
  <si>
    <t>UNITED COMMERCIAL BANK</t>
  </si>
  <si>
    <t>I(d)</t>
  </si>
  <si>
    <t>Statement showing details of locked -in shares</t>
  </si>
  <si>
    <t>Category of Share holders(Promoters/  Public)</t>
  </si>
  <si>
    <t>No of locked-in shares</t>
  </si>
  <si>
    <t>Locked-in shares as a percentage of total number of shares{i.e.,Grand Total (A)+(B)+(C) indicated in statement at para(I)(a) above}</t>
  </si>
  <si>
    <t>N.A</t>
  </si>
  <si>
    <t>II(a)</t>
  </si>
  <si>
    <t>Statement showing details of Depository Receipts (DRs)</t>
  </si>
  <si>
    <t>Number of outstanding  Drs</t>
  </si>
  <si>
    <t>No of shares underlying outstanding DRs</t>
  </si>
  <si>
    <t>Shares underlying outstanding DRs as a percentage of total number of shares{i.e.,Grand Total (A)+(B)+(C) indicated in statement at para(I)(a) above}</t>
  </si>
  <si>
    <t>(II)(b)</t>
  </si>
  <si>
    <t>Statement showing Holding of Depository Receipts (DRs), where underlying shares are in excess of 1% of the total number of shares</t>
  </si>
  <si>
    <t>Sr. No.</t>
  </si>
  <si>
    <t>Name of the DR Holder</t>
  </si>
  <si>
    <t>Type of outstanding DR (ADRs, GDRs, SDRs, etc.)</t>
  </si>
  <si>
    <t>Number of shares underlying outstanding DRs</t>
  </si>
  <si>
    <t>Shares underlying outstanding DRs as a percentage of total number of shares {i.e., Grand Total (A) + (B) + (C) indicated in Statement at para (I)(a) above}</t>
  </si>
  <si>
    <t>Statement showing shareholding pattern</t>
  </si>
  <si>
    <t>Number of Shares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</si>
  <si>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</si>
  <si>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</si>
  <si>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</si>
  <si>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</si>
  <si>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</si>
  <si>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</si>
  <si>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</si>
  <si>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</si>
  <si>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(I)(a) </t>
  </si>
  <si>
    <t>Sl.</t>
  </si>
  <si>
    <t>Name of the Shareholder</t>
  </si>
  <si>
    <t>Total shares held</t>
  </si>
  <si>
    <t>Shares pledged or otherwise encumbered</t>
  </si>
  <si>
    <t>No.</t>
  </si>
  <si>
    <t>Number</t>
  </si>
  <si>
    <t>As a % of grand</t>
  </si>
  <si>
    <t>As a percentage</t>
  </si>
  <si>
    <t>As a % of</t>
  </si>
  <si>
    <t>total (A)+(B)+(C)</t>
  </si>
  <si>
    <t>grand total</t>
  </si>
  <si>
    <t>(A)+(B)+(C) of</t>
  </si>
  <si>
    <t>sub-clause</t>
  </si>
  <si>
    <t>(1)(a)</t>
  </si>
  <si>
    <t xml:space="preserve">  (I)</t>
  </si>
  <si>
    <t xml:space="preserve">  (II)</t>
  </si>
  <si>
    <t xml:space="preserve">  (III) </t>
  </si>
  <si>
    <t xml:space="preserve">  (IV)  </t>
  </si>
  <si>
    <t xml:space="preserve">  (V)  </t>
  </si>
  <si>
    <t xml:space="preserve">  (VI)=(V)/(III)*100</t>
  </si>
  <si>
    <t xml:space="preserve">  (VII) </t>
  </si>
  <si>
    <t xml:space="preserve">AMER INVESTMENTS (DELHI) LIMITED                  </t>
  </si>
  <si>
    <t xml:space="preserve">CENTRAL INDIA INDUSTRIES LIMITED                  </t>
  </si>
  <si>
    <t xml:space="preserve">BENGAL RUBBER COMPANY LIMITED                     </t>
  </si>
  <si>
    <t xml:space="preserve">INDIA SILICA MAGNESITE WORKS LIMITED              </t>
  </si>
  <si>
    <t xml:space="preserve">HINDUSTHAN DISCOUNTING COMPANY LIMITED            </t>
  </si>
  <si>
    <t xml:space="preserve">GWALIOR FINANCE CORPORATION LIMITED               </t>
  </si>
  <si>
    <t xml:space="preserve">BENGAL STORES LTD.                                </t>
  </si>
  <si>
    <t xml:space="preserve">HITAISHI INVESTMENTS LIMITED                      </t>
  </si>
  <si>
    <t xml:space="preserve">SHEKHAVATI INVESTMENTS AND TRADERS LTD.           </t>
  </si>
  <si>
    <t xml:space="preserve">JAIPUR FINANCE AND DAIRY PRODUCTS PVT. LTD.       </t>
  </si>
  <si>
    <t xml:space="preserve">JAIPUR DEVELOPMENT COMPANY LTD.                   </t>
  </si>
  <si>
    <t xml:space="preserve">RANCHI ENTERPRISES AND PROPERTIES LTD.            </t>
  </si>
  <si>
    <t xml:space="preserve">BIRLA BROTHERS PRIVATE LTD.                       </t>
  </si>
  <si>
    <t xml:space="preserve">RAJAGOPALAN SANTHANAM                             </t>
  </si>
  <si>
    <t xml:space="preserve">CHANDRA KANT BIRLA                                </t>
  </si>
  <si>
    <t xml:space="preserve">UNIVERSAL TRADING COMPANY LIMITED                 </t>
  </si>
  <si>
    <t xml:space="preserve">SOORYA VANIJYA AND INVESTMENT LIMITED             </t>
  </si>
  <si>
    <t xml:space="preserve">NATIONAL ENGINEERING INDUSTRIES LIMITED           </t>
  </si>
  <si>
    <t xml:space="preserve">NATIONAL BEARING CO. (JAIPUR) LIMITED             </t>
  </si>
  <si>
    <t>TOTAL  :</t>
  </si>
  <si>
    <t>(IX)= (VIII)/(IV)*100</t>
  </si>
  <si>
    <t>NA</t>
  </si>
  <si>
    <t>ii.Clearing  Members</t>
  </si>
  <si>
    <t>iii. Trusts</t>
  </si>
  <si>
    <r>
      <t>As a percentage of (A+B)</t>
    </r>
    <r>
      <rPr>
        <vertAlign val="superscript"/>
        <sz val="10"/>
        <rFont val="Arial"/>
        <family val="2"/>
      </rPr>
      <t>1</t>
    </r>
  </si>
  <si>
    <t>Type of outstanding DR                 (ADRs,GRDs, SDRs,etc.)</t>
  </si>
  <si>
    <t>(III)(a)</t>
  </si>
  <si>
    <t>Statement showing the voting pattern of shareholders, if more than one class of shares/securities is issued by the issuer</t>
  </si>
  <si>
    <t>There is only one class of shares issued by the Company and hence voting rights are uniform for all shares.</t>
  </si>
  <si>
    <t xml:space="preserve">Scrip Code : 500500, Name of the Scrip - Equity, Class of Security - Equity </t>
  </si>
  <si>
    <t>Quarter ended : 30/09/2009</t>
  </si>
  <si>
    <t>I(b)  STATEMENT SHOWING SHAREHOLDING OF PERSONS BELONGING TO THE CATEGORY "PROMOTER AND PROMOTER GROUP" AS ON 30-9-2009</t>
  </si>
  <si>
    <t>AMITA BIRLA</t>
  </si>
  <si>
    <t>As on 30th September, 2009</t>
  </si>
  <si>
    <t>FASHION SUITINGS PVT LTD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</si>
</sst>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##\ ##\ ##\ ##\ ##\ ###"/>
    <numFmt numFmtId="165" formatCode="##\ ##\ ##\ ##\ ##\ ##\ ##0"/>
    <numFmt numFmtId="166" formatCode="0.0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2" fontId="1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right"/>
    </xf>
    <xf numFmtId="2" fontId="0" fillId="0" borderId="21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Border="1" applyAlignment="1">
      <alignment vertical="center"/>
    </xf>
    <xf numFmtId="2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2" fontId="6" fillId="0" borderId="14" xfId="0" applyNumberFormat="1" applyFont="1" applyBorder="1" applyAlignment="1">
      <alignment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30" zoomScaleNormal="130" zoomScalePageLayoutView="0" workbookViewId="0" topLeftCell="A1">
      <selection activeCell="T65" sqref="T65"/>
    </sheetView>
  </sheetViews>
  <sheetFormatPr defaultColWidth="9.140625" defaultRowHeight="12.75"/>
  <cols>
    <col min="1" max="1" width="9.140625" style="1" customWidth="1"/>
    <col min="2" max="2" width="44.421875" style="1" customWidth="1"/>
    <col min="3" max="3" width="12.7109375" style="1" customWidth="1"/>
    <col min="4" max="4" width="10.57421875" style="1" customWidth="1"/>
    <col min="5" max="5" width="14.7109375" style="1" customWidth="1"/>
    <col min="6" max="7" width="11.57421875" style="1" customWidth="1"/>
    <col min="8" max="8" width="10.421875" style="1" bestFit="1" customWidth="1"/>
    <col min="9" max="9" width="12.00390625" style="1" customWidth="1"/>
    <col min="10" max="16384" width="9.140625" style="1" customWidth="1"/>
  </cols>
  <sheetData>
    <row r="1" spans="1:2" ht="15">
      <c r="A1" s="46" t="s">
        <v>93</v>
      </c>
      <c r="B1" s="79" t="s">
        <v>83</v>
      </c>
    </row>
    <row r="2" ht="15">
      <c r="B2" s="79" t="s">
        <v>0</v>
      </c>
    </row>
    <row r="3" ht="15">
      <c r="B3" s="79" t="s">
        <v>144</v>
      </c>
    </row>
    <row r="4" ht="15">
      <c r="B4" s="79" t="s">
        <v>145</v>
      </c>
    </row>
    <row r="5" spans="1:9" ht="12" customHeight="1" thickBot="1">
      <c r="A5" s="2"/>
      <c r="B5" s="2"/>
      <c r="C5" s="2"/>
      <c r="D5" s="3"/>
      <c r="E5" s="3"/>
      <c r="F5" s="3"/>
      <c r="G5" s="3"/>
      <c r="H5" s="52"/>
      <c r="I5" s="52"/>
    </row>
    <row r="6" spans="1:9" ht="42.75" customHeight="1" thickBot="1">
      <c r="A6" s="106" t="s">
        <v>1</v>
      </c>
      <c r="B6" s="107" t="s">
        <v>2</v>
      </c>
      <c r="C6" s="107" t="s">
        <v>3</v>
      </c>
      <c r="D6" s="107" t="s">
        <v>4</v>
      </c>
      <c r="E6" s="107" t="s">
        <v>5</v>
      </c>
      <c r="F6" s="108" t="s">
        <v>6</v>
      </c>
      <c r="G6" s="109"/>
      <c r="H6" s="104" t="s">
        <v>97</v>
      </c>
      <c r="I6" s="105"/>
    </row>
    <row r="7" spans="1:9" ht="44.25" customHeight="1">
      <c r="A7" s="106"/>
      <c r="B7" s="107"/>
      <c r="C7" s="107"/>
      <c r="D7" s="107"/>
      <c r="E7" s="107"/>
      <c r="F7" s="4" t="s">
        <v>139</v>
      </c>
      <c r="G7" s="53" t="s">
        <v>7</v>
      </c>
      <c r="H7" s="57" t="s">
        <v>84</v>
      </c>
      <c r="I7" s="57" t="s">
        <v>101</v>
      </c>
    </row>
    <row r="8" spans="1:9" ht="29.25" customHeight="1">
      <c r="A8" s="44" t="s">
        <v>85</v>
      </c>
      <c r="B8" s="43" t="s">
        <v>86</v>
      </c>
      <c r="C8" s="43" t="s">
        <v>87</v>
      </c>
      <c r="D8" s="43" t="s">
        <v>88</v>
      </c>
      <c r="E8" s="43" t="s">
        <v>89</v>
      </c>
      <c r="F8" s="4" t="s">
        <v>90</v>
      </c>
      <c r="G8" s="47" t="s">
        <v>91</v>
      </c>
      <c r="H8" s="56" t="s">
        <v>92</v>
      </c>
      <c r="I8" s="58" t="s">
        <v>135</v>
      </c>
    </row>
    <row r="9" spans="1:9" ht="18" customHeight="1">
      <c r="A9" s="5" t="s">
        <v>8</v>
      </c>
      <c r="B9" s="6" t="s">
        <v>9</v>
      </c>
      <c r="C9" s="7"/>
      <c r="D9" s="7"/>
      <c r="E9" s="7"/>
      <c r="F9" s="7"/>
      <c r="G9" s="48"/>
      <c r="H9" s="55"/>
      <c r="I9" s="59"/>
    </row>
    <row r="10" spans="1:9" ht="18" customHeight="1">
      <c r="A10" s="8" t="s">
        <v>10</v>
      </c>
      <c r="B10" s="6" t="s">
        <v>11</v>
      </c>
      <c r="C10" s="7"/>
      <c r="D10" s="7"/>
      <c r="E10" s="7"/>
      <c r="F10" s="9"/>
      <c r="G10" s="49"/>
      <c r="H10" s="55"/>
      <c r="I10" s="59"/>
    </row>
    <row r="11" spans="1:12" ht="18" customHeight="1">
      <c r="A11" s="10" t="s">
        <v>12</v>
      </c>
      <c r="B11" s="11" t="s">
        <v>13</v>
      </c>
      <c r="C11" s="7">
        <v>4</v>
      </c>
      <c r="D11" s="54">
        <f>528092-127996</f>
        <v>400096</v>
      </c>
      <c r="E11" s="54">
        <f>528092-127996</f>
        <v>400096</v>
      </c>
      <c r="F11" s="9">
        <f>D11*100/D$46</f>
        <v>0.24824164084140846</v>
      </c>
      <c r="G11" s="49">
        <f>D11*100/D$48</f>
        <v>0.24824164084140846</v>
      </c>
      <c r="H11" s="60">
        <v>0</v>
      </c>
      <c r="I11" s="61">
        <f>H11/D11*100</f>
        <v>0</v>
      </c>
      <c r="K11" s="12"/>
      <c r="L11" s="12"/>
    </row>
    <row r="12" spans="1:12" ht="18" customHeight="1">
      <c r="A12" s="10" t="s">
        <v>14</v>
      </c>
      <c r="B12" s="11" t="s">
        <v>15</v>
      </c>
      <c r="C12" s="7">
        <v>0</v>
      </c>
      <c r="D12" s="7">
        <v>0</v>
      </c>
      <c r="E12" s="7">
        <v>0</v>
      </c>
      <c r="F12" s="9">
        <f>D12*100/D$46</f>
        <v>0</v>
      </c>
      <c r="G12" s="49">
        <f>D12*100/D$48</f>
        <v>0</v>
      </c>
      <c r="H12" s="60">
        <v>0</v>
      </c>
      <c r="I12" s="61">
        <v>0</v>
      </c>
      <c r="K12" s="12"/>
      <c r="L12" s="12"/>
    </row>
    <row r="13" spans="1:12" ht="18" customHeight="1">
      <c r="A13" s="10" t="s">
        <v>16</v>
      </c>
      <c r="B13" s="11" t="s">
        <v>17</v>
      </c>
      <c r="C13" s="7">
        <v>18</v>
      </c>
      <c r="D13" s="54">
        <f>43473658-127996</f>
        <v>43345662</v>
      </c>
      <c r="E13" s="54">
        <f>43473658-127996</f>
        <v>43345662</v>
      </c>
      <c r="F13" s="9">
        <f>D13*100/D$46</f>
        <v>26.894041075734542</v>
      </c>
      <c r="G13" s="49">
        <f>D13*100/D$48</f>
        <v>26.894041075734542</v>
      </c>
      <c r="H13" s="60">
        <v>26271854</v>
      </c>
      <c r="I13" s="61">
        <f>H13/D13*100</f>
        <v>60.61011134170704</v>
      </c>
      <c r="K13" s="12"/>
      <c r="L13" s="12"/>
    </row>
    <row r="14" spans="1:12" ht="18" customHeight="1">
      <c r="A14" s="10" t="s">
        <v>18</v>
      </c>
      <c r="B14" s="11" t="s">
        <v>19</v>
      </c>
      <c r="C14" s="7">
        <v>0</v>
      </c>
      <c r="D14" s="7">
        <v>0</v>
      </c>
      <c r="E14" s="7">
        <v>0</v>
      </c>
      <c r="F14" s="9">
        <f>D14*100/D$46</f>
        <v>0</v>
      </c>
      <c r="G14" s="49">
        <f>D14*100/D$48</f>
        <v>0</v>
      </c>
      <c r="H14" s="60">
        <v>0</v>
      </c>
      <c r="I14" s="61">
        <v>0</v>
      </c>
      <c r="K14" s="12"/>
      <c r="L14" s="12"/>
    </row>
    <row r="15" spans="1:12" ht="18" customHeight="1">
      <c r="A15" s="10" t="s">
        <v>20</v>
      </c>
      <c r="B15" s="13" t="s">
        <v>21</v>
      </c>
      <c r="C15" s="7">
        <v>0</v>
      </c>
      <c r="D15" s="7">
        <v>0</v>
      </c>
      <c r="E15" s="7">
        <v>0</v>
      </c>
      <c r="F15" s="9">
        <f>D15*100/D$46</f>
        <v>0</v>
      </c>
      <c r="G15" s="49">
        <f>D15*100/D$48</f>
        <v>0</v>
      </c>
      <c r="H15" s="60">
        <v>0</v>
      </c>
      <c r="I15" s="61">
        <v>0</v>
      </c>
      <c r="K15" s="12"/>
      <c r="L15" s="12"/>
    </row>
    <row r="16" spans="1:12" ht="18" customHeight="1">
      <c r="A16" s="8"/>
      <c r="B16" s="6" t="s">
        <v>22</v>
      </c>
      <c r="C16" s="14">
        <f>SUM(C11:C15)</f>
        <v>22</v>
      </c>
      <c r="D16" s="14">
        <f>SUM(D9:D15)</f>
        <v>43745758</v>
      </c>
      <c r="E16" s="14">
        <f>SUM(E9:E15)</f>
        <v>43745758</v>
      </c>
      <c r="F16" s="15">
        <f>SUM(F11:F15)</f>
        <v>27.14228271657595</v>
      </c>
      <c r="G16" s="50">
        <f>SUM(G11:G15)</f>
        <v>27.14228271657595</v>
      </c>
      <c r="H16" s="62">
        <f>SUM(H11:H15)</f>
        <v>26271854</v>
      </c>
      <c r="I16" s="59">
        <f>H16/D16*100</f>
        <v>60.05577500794477</v>
      </c>
      <c r="K16" s="12"/>
      <c r="L16" s="12"/>
    </row>
    <row r="17" spans="1:12" ht="18" customHeight="1">
      <c r="A17" s="8" t="s">
        <v>23</v>
      </c>
      <c r="B17" s="6" t="s">
        <v>24</v>
      </c>
      <c r="C17" s="7"/>
      <c r="D17" s="7"/>
      <c r="E17" s="7"/>
      <c r="F17" s="9"/>
      <c r="G17" s="49"/>
      <c r="H17" s="60"/>
      <c r="I17" s="61"/>
      <c r="K17" s="12"/>
      <c r="L17" s="12"/>
    </row>
    <row r="18" spans="1:12" ht="30" customHeight="1">
      <c r="A18" s="16" t="s">
        <v>12</v>
      </c>
      <c r="B18" s="13" t="s">
        <v>25</v>
      </c>
      <c r="C18" s="7">
        <v>0</v>
      </c>
      <c r="D18" s="7">
        <v>0</v>
      </c>
      <c r="E18" s="7">
        <v>0</v>
      </c>
      <c r="F18" s="9">
        <f>D18*100/D$46</f>
        <v>0</v>
      </c>
      <c r="G18" s="49">
        <f>D18*100/D$48</f>
        <v>0</v>
      </c>
      <c r="H18" s="60">
        <v>0</v>
      </c>
      <c r="I18" s="61">
        <v>0</v>
      </c>
      <c r="K18" s="12"/>
      <c r="L18" s="12"/>
    </row>
    <row r="19" spans="1:12" ht="18" customHeight="1">
      <c r="A19" s="10" t="s">
        <v>14</v>
      </c>
      <c r="B19" s="11" t="s">
        <v>17</v>
      </c>
      <c r="C19" s="7">
        <v>0</v>
      </c>
      <c r="D19" s="7">
        <v>0</v>
      </c>
      <c r="E19" s="7">
        <v>0</v>
      </c>
      <c r="F19" s="9">
        <f>D19*100/D$46</f>
        <v>0</v>
      </c>
      <c r="G19" s="49">
        <f>D19*100/D$48</f>
        <v>0</v>
      </c>
      <c r="H19" s="60">
        <v>0</v>
      </c>
      <c r="I19" s="61">
        <v>0</v>
      </c>
      <c r="K19" s="12"/>
      <c r="L19" s="12"/>
    </row>
    <row r="20" spans="1:12" ht="18" customHeight="1">
      <c r="A20" s="10" t="s">
        <v>16</v>
      </c>
      <c r="B20" s="11" t="s">
        <v>26</v>
      </c>
      <c r="C20" s="7">
        <v>0</v>
      </c>
      <c r="D20" s="7">
        <v>0</v>
      </c>
      <c r="E20" s="7">
        <v>0</v>
      </c>
      <c r="F20" s="9">
        <f>D20*100/D$46</f>
        <v>0</v>
      </c>
      <c r="G20" s="49">
        <f>D20*100/D$48</f>
        <v>0</v>
      </c>
      <c r="H20" s="60">
        <v>0</v>
      </c>
      <c r="I20" s="61">
        <v>0</v>
      </c>
      <c r="K20" s="12"/>
      <c r="L20" s="12"/>
    </row>
    <row r="21" spans="1:12" ht="18" customHeight="1">
      <c r="A21" s="10" t="s">
        <v>18</v>
      </c>
      <c r="B21" s="11" t="s">
        <v>21</v>
      </c>
      <c r="C21" s="7">
        <v>0</v>
      </c>
      <c r="D21" s="7">
        <v>0</v>
      </c>
      <c r="E21" s="7">
        <v>0</v>
      </c>
      <c r="F21" s="9">
        <v>0</v>
      </c>
      <c r="G21" s="49">
        <v>0</v>
      </c>
      <c r="H21" s="60">
        <v>0</v>
      </c>
      <c r="I21" s="61">
        <v>0</v>
      </c>
      <c r="K21" s="12"/>
      <c r="L21" s="12"/>
    </row>
    <row r="22" spans="1:12" ht="18" customHeight="1">
      <c r="A22" s="10"/>
      <c r="B22" s="6" t="s">
        <v>27</v>
      </c>
      <c r="C22" s="7">
        <v>0</v>
      </c>
      <c r="D22" s="7">
        <v>0</v>
      </c>
      <c r="E22" s="7">
        <v>0</v>
      </c>
      <c r="F22" s="9">
        <f>SUM(F18:F21)</f>
        <v>0</v>
      </c>
      <c r="G22" s="49">
        <f>SUM(G18:G21)</f>
        <v>0</v>
      </c>
      <c r="H22" s="60">
        <v>0</v>
      </c>
      <c r="I22" s="61">
        <v>0</v>
      </c>
      <c r="K22" s="12"/>
      <c r="L22" s="12"/>
    </row>
    <row r="23" spans="1:12" ht="28.5" customHeight="1">
      <c r="A23" s="8"/>
      <c r="B23" s="17" t="s">
        <v>28</v>
      </c>
      <c r="C23" s="14">
        <f aca="true" t="shared" si="0" ref="C23:H23">C22+C16</f>
        <v>22</v>
      </c>
      <c r="D23" s="14">
        <f t="shared" si="0"/>
        <v>43745758</v>
      </c>
      <c r="E23" s="14">
        <f t="shared" si="0"/>
        <v>43745758</v>
      </c>
      <c r="F23" s="15">
        <f t="shared" si="0"/>
        <v>27.14228271657595</v>
      </c>
      <c r="G23" s="50">
        <f t="shared" si="0"/>
        <v>27.14228271657595</v>
      </c>
      <c r="H23" s="62">
        <f t="shared" si="0"/>
        <v>26271854</v>
      </c>
      <c r="I23" s="59">
        <f>H23/D23*100</f>
        <v>60.05577500794477</v>
      </c>
      <c r="K23" s="12"/>
      <c r="L23" s="12"/>
    </row>
    <row r="24" spans="1:12" ht="18" customHeight="1">
      <c r="A24" s="5" t="s">
        <v>29</v>
      </c>
      <c r="B24" s="6" t="s">
        <v>30</v>
      </c>
      <c r="C24" s="14"/>
      <c r="D24" s="14"/>
      <c r="E24" s="14"/>
      <c r="F24" s="15"/>
      <c r="G24" s="50"/>
      <c r="H24" s="80" t="s">
        <v>136</v>
      </c>
      <c r="I24" s="80" t="s">
        <v>136</v>
      </c>
      <c r="K24" s="12"/>
      <c r="L24" s="12"/>
    </row>
    <row r="25" spans="1:12" ht="18" customHeight="1">
      <c r="A25" s="8" t="s">
        <v>10</v>
      </c>
      <c r="B25" s="6" t="s">
        <v>26</v>
      </c>
      <c r="C25" s="14"/>
      <c r="D25" s="14"/>
      <c r="E25" s="14"/>
      <c r="F25" s="15"/>
      <c r="G25" s="50"/>
      <c r="H25" s="80" t="s">
        <v>136</v>
      </c>
      <c r="I25" s="80" t="s">
        <v>136</v>
      </c>
      <c r="K25" s="12"/>
      <c r="L25" s="12"/>
    </row>
    <row r="26" spans="1:12" ht="18" customHeight="1">
      <c r="A26" s="10" t="s">
        <v>12</v>
      </c>
      <c r="B26" s="11" t="s">
        <v>31</v>
      </c>
      <c r="C26" s="7">
        <v>16</v>
      </c>
      <c r="D26" s="7">
        <v>67050</v>
      </c>
      <c r="E26" s="7">
        <v>0</v>
      </c>
      <c r="F26" s="9">
        <f aca="true" t="shared" si="1" ref="F26:F32">D26*100/D$46</f>
        <v>0.041601520681077635</v>
      </c>
      <c r="G26" s="49">
        <f aca="true" t="shared" si="2" ref="G26:G32">D26*100/D$48</f>
        <v>0.041601520681077635</v>
      </c>
      <c r="H26" s="60"/>
      <c r="I26" s="60"/>
      <c r="K26" s="12"/>
      <c r="L26" s="12"/>
    </row>
    <row r="27" spans="1:12" ht="18" customHeight="1">
      <c r="A27" s="10" t="s">
        <v>14</v>
      </c>
      <c r="B27" s="11" t="s">
        <v>19</v>
      </c>
      <c r="C27" s="7">
        <v>60</v>
      </c>
      <c r="D27" s="7">
        <v>3766410</v>
      </c>
      <c r="E27" s="7">
        <v>26519</v>
      </c>
      <c r="F27" s="9">
        <f t="shared" si="1"/>
        <v>2.33688864292942</v>
      </c>
      <c r="G27" s="49">
        <f t="shared" si="2"/>
        <v>2.33688864292942</v>
      </c>
      <c r="H27" s="60" t="s">
        <v>32</v>
      </c>
      <c r="I27" s="60"/>
      <c r="K27" s="12"/>
      <c r="L27" s="12"/>
    </row>
    <row r="28" spans="1:12" ht="18" customHeight="1">
      <c r="A28" s="10" t="s">
        <v>16</v>
      </c>
      <c r="B28" s="11" t="s">
        <v>15</v>
      </c>
      <c r="C28" s="7">
        <v>0</v>
      </c>
      <c r="D28" s="7">
        <v>0</v>
      </c>
      <c r="E28" s="7">
        <v>0</v>
      </c>
      <c r="F28" s="9">
        <f t="shared" si="1"/>
        <v>0</v>
      </c>
      <c r="G28" s="49">
        <f t="shared" si="2"/>
        <v>0</v>
      </c>
      <c r="H28" s="60" t="s">
        <v>32</v>
      </c>
      <c r="I28" s="60"/>
      <c r="K28" s="12"/>
      <c r="L28" s="12"/>
    </row>
    <row r="29" spans="1:12" ht="18" customHeight="1">
      <c r="A29" s="10" t="s">
        <v>18</v>
      </c>
      <c r="B29" s="11" t="s">
        <v>33</v>
      </c>
      <c r="C29" s="7">
        <v>0</v>
      </c>
      <c r="D29" s="7">
        <v>0</v>
      </c>
      <c r="E29" s="7">
        <v>0</v>
      </c>
      <c r="F29" s="9">
        <f t="shared" si="1"/>
        <v>0</v>
      </c>
      <c r="G29" s="49">
        <f t="shared" si="2"/>
        <v>0</v>
      </c>
      <c r="H29" s="60" t="s">
        <v>32</v>
      </c>
      <c r="I29" s="60"/>
      <c r="K29" s="12"/>
      <c r="L29" s="12"/>
    </row>
    <row r="30" spans="1:12" ht="18" customHeight="1">
      <c r="A30" s="10" t="s">
        <v>20</v>
      </c>
      <c r="B30" s="11" t="s">
        <v>34</v>
      </c>
      <c r="C30" s="7">
        <v>7</v>
      </c>
      <c r="D30" s="7">
        <f>SUM(10564851+11350+1600+800+700+100+100)</f>
        <v>10579501</v>
      </c>
      <c r="E30" s="7">
        <v>10564851</v>
      </c>
      <c r="F30" s="49">
        <f>D30*100/D$48</f>
        <v>6.564106333288315</v>
      </c>
      <c r="G30" s="49">
        <f t="shared" si="2"/>
        <v>6.564106333288315</v>
      </c>
      <c r="H30" s="60"/>
      <c r="I30" s="60"/>
      <c r="K30" s="12"/>
      <c r="L30" s="12"/>
    </row>
    <row r="31" spans="1:12" ht="18" customHeight="1">
      <c r="A31" s="10" t="s">
        <v>35</v>
      </c>
      <c r="B31" s="11" t="s">
        <v>36</v>
      </c>
      <c r="C31" s="7">
        <v>20</v>
      </c>
      <c r="D31" s="18">
        <v>534981</v>
      </c>
      <c r="E31" s="7">
        <v>492564</v>
      </c>
      <c r="F31" s="9">
        <f t="shared" si="1"/>
        <v>0.3319317395299567</v>
      </c>
      <c r="G31" s="49">
        <f t="shared" si="2"/>
        <v>0.3319317395299567</v>
      </c>
      <c r="H31" s="60"/>
      <c r="I31" s="60"/>
      <c r="K31" s="12"/>
      <c r="L31" s="12"/>
    </row>
    <row r="32" spans="1:12" ht="18" customHeight="1">
      <c r="A32" s="10" t="s">
        <v>37</v>
      </c>
      <c r="B32" s="11" t="s">
        <v>38</v>
      </c>
      <c r="C32" s="7">
        <v>0</v>
      </c>
      <c r="D32" s="7">
        <v>0</v>
      </c>
      <c r="E32" s="7">
        <v>0</v>
      </c>
      <c r="F32" s="9">
        <f t="shared" si="1"/>
        <v>0</v>
      </c>
      <c r="G32" s="49">
        <f t="shared" si="2"/>
        <v>0</v>
      </c>
      <c r="H32" s="60"/>
      <c r="I32" s="60"/>
      <c r="K32" s="12"/>
      <c r="L32" s="12"/>
    </row>
    <row r="33" spans="1:12" ht="18" customHeight="1">
      <c r="A33" s="10" t="s">
        <v>39</v>
      </c>
      <c r="B33" s="11" t="s">
        <v>21</v>
      </c>
      <c r="C33" s="7"/>
      <c r="D33" s="7"/>
      <c r="E33" s="7"/>
      <c r="F33" s="9"/>
      <c r="G33" s="49"/>
      <c r="H33" s="60"/>
      <c r="I33" s="60"/>
      <c r="K33" s="12"/>
      <c r="L33" s="12"/>
    </row>
    <row r="34" spans="1:12" ht="18" customHeight="1">
      <c r="A34" s="19"/>
      <c r="B34" s="6" t="s">
        <v>40</v>
      </c>
      <c r="C34" s="14">
        <f>SUM(C26:C33)</f>
        <v>103</v>
      </c>
      <c r="D34" s="14">
        <f>SUM(D26:D33)</f>
        <v>14947942</v>
      </c>
      <c r="E34" s="14">
        <f>SUM(E26:E33)</f>
        <v>11083934</v>
      </c>
      <c r="F34" s="15">
        <f>SUM(F26:F33)</f>
        <v>9.274528236428768</v>
      </c>
      <c r="G34" s="50">
        <f>SUM(G26:G33)</f>
        <v>9.274528236428768</v>
      </c>
      <c r="H34" s="60"/>
      <c r="I34" s="60"/>
      <c r="K34" s="12"/>
      <c r="L34" s="12"/>
    </row>
    <row r="35" spans="1:12" ht="18" customHeight="1">
      <c r="A35" s="8" t="s">
        <v>23</v>
      </c>
      <c r="B35" s="6" t="s">
        <v>41</v>
      </c>
      <c r="C35" s="14"/>
      <c r="D35" s="14"/>
      <c r="E35" s="14"/>
      <c r="F35" s="15"/>
      <c r="G35" s="50"/>
      <c r="H35" s="80" t="s">
        <v>136</v>
      </c>
      <c r="I35" s="80" t="s">
        <v>136</v>
      </c>
      <c r="K35" s="12"/>
      <c r="L35" s="12"/>
    </row>
    <row r="36" spans="1:12" ht="18" customHeight="1">
      <c r="A36" s="10" t="s">
        <v>12</v>
      </c>
      <c r="B36" s="11" t="s">
        <v>17</v>
      </c>
      <c r="C36" s="7">
        <v>2307</v>
      </c>
      <c r="D36" s="18">
        <v>22804949</v>
      </c>
      <c r="E36" s="7">
        <v>22546275</v>
      </c>
      <c r="F36" s="9">
        <f>D36*100/D$46</f>
        <v>14.149449029894418</v>
      </c>
      <c r="G36" s="49">
        <f>D36*100/D$48</f>
        <v>14.149449029894418</v>
      </c>
      <c r="H36" s="60"/>
      <c r="I36" s="60"/>
      <c r="K36" s="12"/>
      <c r="L36" s="12"/>
    </row>
    <row r="37" spans="1:12" ht="18" customHeight="1">
      <c r="A37" s="10" t="s">
        <v>14</v>
      </c>
      <c r="B37" s="11" t="s">
        <v>42</v>
      </c>
      <c r="C37" s="54" t="s">
        <v>32</v>
      </c>
      <c r="D37" s="7"/>
      <c r="E37" s="7"/>
      <c r="F37" s="9"/>
      <c r="G37" s="49"/>
      <c r="H37" s="60"/>
      <c r="I37" s="60"/>
      <c r="K37" s="12"/>
      <c r="L37" s="12"/>
    </row>
    <row r="38" spans="1:12" ht="24.75" customHeight="1">
      <c r="A38" s="8"/>
      <c r="B38" s="13" t="s">
        <v>43</v>
      </c>
      <c r="C38" s="7">
        <v>154968</v>
      </c>
      <c r="D38" s="7">
        <v>60822935</v>
      </c>
      <c r="E38" s="7">
        <v>53371039</v>
      </c>
      <c r="F38" s="9">
        <f>D38*100/D$46</f>
        <v>37.737905865568095</v>
      </c>
      <c r="G38" s="49">
        <f>D38*100/D$48</f>
        <v>37.737905865568095</v>
      </c>
      <c r="H38" s="60"/>
      <c r="I38" s="60"/>
      <c r="K38" s="12"/>
      <c r="L38" s="12"/>
    </row>
    <row r="39" spans="1:12" ht="26.25" customHeight="1">
      <c r="A39" s="8"/>
      <c r="B39" s="13" t="s">
        <v>44</v>
      </c>
      <c r="C39" s="20">
        <v>468</v>
      </c>
      <c r="D39" s="20">
        <f>13882537+127996</f>
        <v>14010533</v>
      </c>
      <c r="E39" s="20">
        <f>13212200+127996</f>
        <v>13340196</v>
      </c>
      <c r="F39" s="9">
        <f>D39*100/D$46</f>
        <v>8.692907954547662</v>
      </c>
      <c r="G39" s="49">
        <f>D39*100/D$48</f>
        <v>8.692907954547662</v>
      </c>
      <c r="H39" s="60"/>
      <c r="I39" s="60"/>
      <c r="K39" s="12"/>
      <c r="L39" s="12"/>
    </row>
    <row r="40" spans="1:12" ht="18" customHeight="1">
      <c r="A40" s="102" t="s">
        <v>16</v>
      </c>
      <c r="B40" s="11" t="s">
        <v>21</v>
      </c>
      <c r="C40" s="7"/>
      <c r="D40" s="7"/>
      <c r="E40" s="7"/>
      <c r="F40" s="9"/>
      <c r="G40" s="49"/>
      <c r="H40" s="60"/>
      <c r="I40" s="60"/>
      <c r="K40" s="12"/>
      <c r="L40" s="12"/>
    </row>
    <row r="41" spans="1:12" ht="18" customHeight="1">
      <c r="A41" s="8"/>
      <c r="B41" s="11" t="s">
        <v>45</v>
      </c>
      <c r="C41" s="7">
        <v>1715</v>
      </c>
      <c r="D41" s="20">
        <v>4100529</v>
      </c>
      <c r="E41" s="54">
        <v>3814521</v>
      </c>
      <c r="F41" s="9">
        <f>D41*100/D$46</f>
        <v>2.544194511511687</v>
      </c>
      <c r="G41" s="49">
        <f>D41*100/D$48</f>
        <v>2.544194511511687</v>
      </c>
      <c r="H41" s="60"/>
      <c r="I41" s="60"/>
      <c r="K41" s="12"/>
      <c r="L41" s="12"/>
    </row>
    <row r="42" spans="1:12" ht="18" customHeight="1">
      <c r="A42" s="8"/>
      <c r="B42" s="81" t="s">
        <v>137</v>
      </c>
      <c r="C42" s="7">
        <v>261</v>
      </c>
      <c r="D42" s="7">
        <v>732270</v>
      </c>
      <c r="E42" s="7">
        <v>732270</v>
      </c>
      <c r="F42" s="9">
        <f>D42*100/D$46</f>
        <v>0.4543407240735678</v>
      </c>
      <c r="G42" s="49">
        <f>D42*100/D$48</f>
        <v>0.4543407240735678</v>
      </c>
      <c r="H42" s="60"/>
      <c r="I42" s="60"/>
      <c r="K42" s="12"/>
      <c r="L42" s="12"/>
    </row>
    <row r="43" spans="1:12" ht="18" customHeight="1">
      <c r="A43" s="8"/>
      <c r="B43" s="81" t="s">
        <v>138</v>
      </c>
      <c r="C43" s="7">
        <v>7</v>
      </c>
      <c r="D43" s="7">
        <v>7077</v>
      </c>
      <c r="E43" s="7">
        <v>7077</v>
      </c>
      <c r="F43" s="9">
        <f>D43*100/D$46</f>
        <v>0.004390961399850655</v>
      </c>
      <c r="G43" s="49">
        <f>D43*100/D$48</f>
        <v>0.004390961399850655</v>
      </c>
      <c r="H43" s="60"/>
      <c r="I43" s="60"/>
      <c r="K43" s="12"/>
      <c r="L43" s="12"/>
    </row>
    <row r="44" spans="1:12" ht="18" customHeight="1">
      <c r="A44" s="8"/>
      <c r="B44" s="6" t="s">
        <v>46</v>
      </c>
      <c r="C44" s="14">
        <f>SUM(C36:C43)</f>
        <v>159726</v>
      </c>
      <c r="D44" s="14">
        <f>SUM(D36:D43)</f>
        <v>102478293</v>
      </c>
      <c r="E44" s="14">
        <f>SUM(E36:E43)</f>
        <v>93811378</v>
      </c>
      <c r="F44" s="15">
        <f>SUM(F36:F43)</f>
        <v>63.58318904699528</v>
      </c>
      <c r="G44" s="50">
        <f>SUM(G36:G43)</f>
        <v>63.58318904699528</v>
      </c>
      <c r="H44" s="60"/>
      <c r="I44" s="60"/>
      <c r="K44" s="12"/>
      <c r="L44" s="12"/>
    </row>
    <row r="45" spans="1:12" ht="18" customHeight="1">
      <c r="A45" s="8"/>
      <c r="B45" s="6" t="s">
        <v>47</v>
      </c>
      <c r="C45" s="14">
        <f>C44+C34</f>
        <v>159829</v>
      </c>
      <c r="D45" s="14">
        <f>D44+D34</f>
        <v>117426235</v>
      </c>
      <c r="E45" s="14">
        <f>E44+E34</f>
        <v>104895312</v>
      </c>
      <c r="F45" s="15">
        <f>F44+F34</f>
        <v>72.85771728342405</v>
      </c>
      <c r="G45" s="50">
        <f>G44+G34</f>
        <v>72.85771728342405</v>
      </c>
      <c r="H45" s="82" t="s">
        <v>136</v>
      </c>
      <c r="I45" s="82" t="s">
        <v>136</v>
      </c>
      <c r="K45" s="12"/>
      <c r="L45" s="12"/>
    </row>
    <row r="46" spans="1:12" ht="18" customHeight="1">
      <c r="A46" s="8"/>
      <c r="B46" s="6" t="s">
        <v>48</v>
      </c>
      <c r="C46" s="14">
        <f>C45+C23</f>
        <v>159851</v>
      </c>
      <c r="D46" s="14">
        <f>D45+D23</f>
        <v>161171993</v>
      </c>
      <c r="E46" s="14">
        <f>E45+E23</f>
        <v>148641070</v>
      </c>
      <c r="F46" s="15">
        <f>F45+F23</f>
        <v>100</v>
      </c>
      <c r="G46" s="50">
        <f>G45+G23</f>
        <v>100</v>
      </c>
      <c r="H46" s="55">
        <v>26271854</v>
      </c>
      <c r="I46" s="59">
        <f>H46/D46*100</f>
        <v>16.300508240287133</v>
      </c>
      <c r="K46" s="12"/>
      <c r="L46" s="12"/>
    </row>
    <row r="47" spans="1:12" ht="27" customHeight="1">
      <c r="A47" s="5" t="s">
        <v>49</v>
      </c>
      <c r="B47" s="17" t="s">
        <v>50</v>
      </c>
      <c r="C47" s="14">
        <v>0</v>
      </c>
      <c r="D47" s="14">
        <v>0</v>
      </c>
      <c r="E47" s="14">
        <v>0</v>
      </c>
      <c r="F47" s="82" t="s">
        <v>136</v>
      </c>
      <c r="G47" s="50">
        <f>D47*100/D$48</f>
        <v>0</v>
      </c>
      <c r="H47" s="82" t="s">
        <v>136</v>
      </c>
      <c r="I47" s="82" t="s">
        <v>136</v>
      </c>
      <c r="K47" s="12"/>
      <c r="L47" s="12"/>
    </row>
    <row r="48" spans="1:12" ht="21.75" customHeight="1" thickBot="1">
      <c r="A48" s="21"/>
      <c r="B48" s="22" t="s">
        <v>51</v>
      </c>
      <c r="C48" s="23">
        <f>C47+C45+C23</f>
        <v>159851</v>
      </c>
      <c r="D48" s="23">
        <f>D47+D45+D23</f>
        <v>161171993</v>
      </c>
      <c r="E48" s="23">
        <f>E47+E45+E23</f>
        <v>148641070</v>
      </c>
      <c r="F48" s="90" t="s">
        <v>136</v>
      </c>
      <c r="G48" s="51">
        <f>G47+G45+G23</f>
        <v>100</v>
      </c>
      <c r="H48" s="91">
        <f>H23</f>
        <v>26271854</v>
      </c>
      <c r="I48" s="92">
        <f>H48/D48*100</f>
        <v>16.300508240287133</v>
      </c>
      <c r="K48" s="12"/>
      <c r="L48" s="12"/>
    </row>
    <row r="49" spans="8:9" ht="12.75">
      <c r="H49" s="45"/>
      <c r="I49" s="45"/>
    </row>
    <row r="50" spans="1:9" ht="14.25">
      <c r="A50" s="24" t="s">
        <v>52</v>
      </c>
      <c r="B50" s="24"/>
      <c r="H50" s="45"/>
      <c r="I50" s="45"/>
    </row>
    <row r="51" spans="1:9" ht="14.25">
      <c r="A51" s="24" t="s">
        <v>53</v>
      </c>
      <c r="B51" s="24"/>
      <c r="H51" s="45"/>
      <c r="I51" s="45"/>
    </row>
    <row r="52" spans="1:9" ht="14.25">
      <c r="A52" s="24" t="s">
        <v>54</v>
      </c>
      <c r="B52" s="24"/>
      <c r="E52" s="25"/>
      <c r="H52" s="45"/>
      <c r="I52" s="45"/>
    </row>
    <row r="53" spans="5:9" ht="12.75">
      <c r="E53" s="25"/>
      <c r="H53" s="45"/>
      <c r="I53" s="45"/>
    </row>
    <row r="54" spans="3:9" ht="12.75">
      <c r="C54" s="25"/>
      <c r="D54" s="25"/>
      <c r="H54" s="45"/>
      <c r="I54" s="45"/>
    </row>
    <row r="55" spans="8:9" ht="12.75">
      <c r="H55" s="45"/>
      <c r="I55" s="45"/>
    </row>
    <row r="56" spans="2:9" s="96" customFormat="1" ht="12.75">
      <c r="B56" s="97"/>
      <c r="H56" s="98"/>
      <c r="I56" s="98"/>
    </row>
  </sheetData>
  <sheetProtection/>
  <mergeCells count="7">
    <mergeCell ref="H6:I6"/>
    <mergeCell ref="A6:A7"/>
    <mergeCell ref="B6:B7"/>
    <mergeCell ref="C6:C7"/>
    <mergeCell ref="D6:D7"/>
    <mergeCell ref="E6:E7"/>
    <mergeCell ref="F6:G6"/>
  </mergeCells>
  <printOptions horizontalCentered="1"/>
  <pageMargins left="0.16" right="0.25" top="0.9840277777777778" bottom="1.1506944444444445" header="0.5118055555555556" footer="0.9840277777777778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5"/>
  <sheetViews>
    <sheetView zoomScale="130" zoomScaleNormal="130" zoomScalePageLayoutView="0" workbookViewId="0" topLeftCell="D1">
      <selection activeCell="I1" sqref="I1"/>
    </sheetView>
  </sheetViews>
  <sheetFormatPr defaultColWidth="9.140625" defaultRowHeight="12.75"/>
  <cols>
    <col min="1" max="1" width="0.13671875" style="0" hidden="1" customWidth="1"/>
    <col min="2" max="2" width="6.140625" style="0" bestFit="1" customWidth="1"/>
    <col min="3" max="3" width="49.8515625" style="0" customWidth="1"/>
    <col min="4" max="4" width="13.8515625" style="0" customWidth="1"/>
    <col min="5" max="5" width="15.140625" style="0" bestFit="1" customWidth="1"/>
    <col min="6" max="6" width="10.7109375" style="0" customWidth="1"/>
    <col min="7" max="7" width="16.00390625" style="0" bestFit="1" customWidth="1"/>
    <col min="8" max="8" width="22.28125" style="0" customWidth="1"/>
  </cols>
  <sheetData>
    <row r="1" spans="2:8" s="1" customFormat="1" ht="12.75">
      <c r="B1" s="110" t="s">
        <v>146</v>
      </c>
      <c r="C1" s="110"/>
      <c r="D1" s="110"/>
      <c r="E1" s="110"/>
      <c r="F1" s="110"/>
      <c r="G1" s="110"/>
      <c r="H1" s="110"/>
    </row>
    <row r="2" spans="2:8" s="65" customFormat="1" ht="12.75">
      <c r="B2" s="66"/>
      <c r="C2" s="66"/>
      <c r="D2" s="66"/>
      <c r="E2" s="66"/>
      <c r="F2" s="66"/>
      <c r="G2" s="66"/>
      <c r="H2" s="66"/>
    </row>
    <row r="3" spans="2:8" s="65" customFormat="1" ht="12.75">
      <c r="B3" s="64"/>
      <c r="C3" s="64"/>
      <c r="D3" s="64"/>
      <c r="E3" s="64"/>
      <c r="F3" s="64"/>
      <c r="G3" s="64"/>
      <c r="H3" s="64"/>
    </row>
    <row r="4" spans="2:8" s="63" customFormat="1" ht="12.75">
      <c r="B4" s="67" t="s">
        <v>94</v>
      </c>
      <c r="C4" s="67" t="s">
        <v>95</v>
      </c>
      <c r="D4" s="111" t="s">
        <v>96</v>
      </c>
      <c r="E4" s="111"/>
      <c r="F4" s="111" t="s">
        <v>97</v>
      </c>
      <c r="G4" s="111"/>
      <c r="H4" s="112"/>
    </row>
    <row r="5" spans="2:8" s="63" customFormat="1" ht="12.75">
      <c r="B5" s="68" t="s">
        <v>98</v>
      </c>
      <c r="C5" s="68"/>
      <c r="D5" s="69" t="s">
        <v>99</v>
      </c>
      <c r="E5" s="69" t="s">
        <v>100</v>
      </c>
      <c r="F5" s="69" t="s">
        <v>99</v>
      </c>
      <c r="G5" s="69" t="s">
        <v>101</v>
      </c>
      <c r="H5" s="70" t="s">
        <v>102</v>
      </c>
    </row>
    <row r="6" spans="2:8" s="63" customFormat="1" ht="12.75">
      <c r="B6" s="68"/>
      <c r="C6" s="68"/>
      <c r="D6" s="69"/>
      <c r="E6" s="69" t="s">
        <v>103</v>
      </c>
      <c r="F6" s="69"/>
      <c r="G6" s="69"/>
      <c r="H6" s="70" t="s">
        <v>104</v>
      </c>
    </row>
    <row r="7" spans="2:8" s="63" customFormat="1" ht="12.75">
      <c r="B7" s="68"/>
      <c r="C7" s="68"/>
      <c r="D7" s="69"/>
      <c r="E7" s="69"/>
      <c r="F7" s="69"/>
      <c r="G7" s="69"/>
      <c r="H7" s="70" t="s">
        <v>105</v>
      </c>
    </row>
    <row r="8" spans="2:8" s="63" customFormat="1" ht="12.75">
      <c r="B8" s="68"/>
      <c r="C8" s="68"/>
      <c r="D8" s="69"/>
      <c r="E8" s="69"/>
      <c r="F8" s="69"/>
      <c r="G8" s="69"/>
      <c r="H8" s="70" t="s">
        <v>106</v>
      </c>
    </row>
    <row r="9" spans="2:8" s="63" customFormat="1" ht="12.75">
      <c r="B9" s="68"/>
      <c r="C9" s="68"/>
      <c r="D9" s="69"/>
      <c r="E9" s="69" t="s">
        <v>32</v>
      </c>
      <c r="F9" s="69"/>
      <c r="G9" s="69"/>
      <c r="H9" s="70" t="s">
        <v>107</v>
      </c>
    </row>
    <row r="10" spans="2:8" s="63" customFormat="1" ht="12.75">
      <c r="B10" s="71" t="s">
        <v>108</v>
      </c>
      <c r="C10" s="71" t="s">
        <v>109</v>
      </c>
      <c r="D10" s="72" t="s">
        <v>110</v>
      </c>
      <c r="E10" s="72" t="s">
        <v>111</v>
      </c>
      <c r="F10" s="72" t="s">
        <v>112</v>
      </c>
      <c r="G10" s="73" t="s">
        <v>113</v>
      </c>
      <c r="H10" s="72" t="s">
        <v>114</v>
      </c>
    </row>
    <row r="11" spans="2:8" s="63" customFormat="1" ht="12.75">
      <c r="B11" s="74"/>
      <c r="C11" s="74"/>
      <c r="D11" s="74"/>
      <c r="E11" s="74"/>
      <c r="F11" s="74"/>
      <c r="G11" s="74"/>
      <c r="H11" s="74"/>
    </row>
    <row r="12" spans="2:8" ht="12.75">
      <c r="B12" s="75">
        <v>1</v>
      </c>
      <c r="C12" s="76" t="s">
        <v>115</v>
      </c>
      <c r="D12" s="77">
        <v>190000</v>
      </c>
      <c r="E12" s="78">
        <f>SUM(D12/161171993*100)</f>
        <v>0.11788648664287472</v>
      </c>
      <c r="F12" s="75">
        <v>0</v>
      </c>
      <c r="G12" s="78">
        <f aca="true" t="shared" si="0" ref="G12:G33">+F12/D12*100</f>
        <v>0</v>
      </c>
      <c r="H12" s="78">
        <f aca="true" t="shared" si="1" ref="H12:H33">+F12/161171993*100</f>
        <v>0</v>
      </c>
    </row>
    <row r="13" spans="2:8" ht="12.75">
      <c r="B13" s="75">
        <f>+B12+1</f>
        <v>2</v>
      </c>
      <c r="C13" s="76" t="s">
        <v>116</v>
      </c>
      <c r="D13" s="77">
        <v>2778140</v>
      </c>
      <c r="E13" s="78">
        <f aca="true" t="shared" si="2" ref="E13:E33">SUM(D13/161171993*100)</f>
        <v>1.7237113894843998</v>
      </c>
      <c r="F13" s="75">
        <v>0</v>
      </c>
      <c r="G13" s="78">
        <f t="shared" si="0"/>
        <v>0</v>
      </c>
      <c r="H13" s="78">
        <f t="shared" si="1"/>
        <v>0</v>
      </c>
    </row>
    <row r="14" spans="2:8" ht="12.75">
      <c r="B14" s="75">
        <f aca="true" t="shared" si="3" ref="B14:B33">+B13+1</f>
        <v>3</v>
      </c>
      <c r="C14" s="76" t="s">
        <v>147</v>
      </c>
      <c r="D14" s="77">
        <v>33600</v>
      </c>
      <c r="E14" s="78">
        <f t="shared" si="2"/>
        <v>0.020847294480003112</v>
      </c>
      <c r="F14" s="75">
        <v>0</v>
      </c>
      <c r="G14" s="78">
        <f t="shared" si="0"/>
        <v>0</v>
      </c>
      <c r="H14" s="78">
        <f t="shared" si="1"/>
        <v>0</v>
      </c>
    </row>
    <row r="15" spans="2:8" ht="12.75">
      <c r="B15" s="75">
        <f t="shared" si="3"/>
        <v>4</v>
      </c>
      <c r="C15" s="76" t="s">
        <v>117</v>
      </c>
      <c r="D15" s="77">
        <v>117636</v>
      </c>
      <c r="E15" s="78">
        <f t="shared" si="2"/>
        <v>0.07298786706695375</v>
      </c>
      <c r="F15" s="75">
        <v>0</v>
      </c>
      <c r="G15" s="78">
        <f t="shared" si="0"/>
        <v>0</v>
      </c>
      <c r="H15" s="78">
        <f t="shared" si="1"/>
        <v>0</v>
      </c>
    </row>
    <row r="16" spans="2:8" ht="12.75">
      <c r="B16" s="75">
        <f t="shared" si="3"/>
        <v>5</v>
      </c>
      <c r="C16" s="76" t="s">
        <v>116</v>
      </c>
      <c r="D16" s="77">
        <v>7072460</v>
      </c>
      <c r="E16" s="78">
        <f t="shared" si="2"/>
        <v>4.388144533275083</v>
      </c>
      <c r="F16" s="75">
        <v>0</v>
      </c>
      <c r="G16" s="78">
        <f t="shared" si="0"/>
        <v>0</v>
      </c>
      <c r="H16" s="78">
        <f t="shared" si="1"/>
        <v>0</v>
      </c>
    </row>
    <row r="17" spans="2:8" ht="12.75">
      <c r="B17" s="75">
        <f t="shared" si="3"/>
        <v>6</v>
      </c>
      <c r="C17" s="76" t="s">
        <v>118</v>
      </c>
      <c r="D17" s="77">
        <v>1065000</v>
      </c>
      <c r="E17" s="78">
        <f t="shared" si="2"/>
        <v>0.6607847803929557</v>
      </c>
      <c r="F17" s="75">
        <v>0</v>
      </c>
      <c r="G17" s="78">
        <f t="shared" si="0"/>
        <v>0</v>
      </c>
      <c r="H17" s="78">
        <f t="shared" si="1"/>
        <v>0</v>
      </c>
    </row>
    <row r="18" spans="2:8" ht="12.75">
      <c r="B18" s="75">
        <f t="shared" si="3"/>
        <v>7</v>
      </c>
      <c r="C18" s="76" t="s">
        <v>119</v>
      </c>
      <c r="D18" s="77">
        <v>834556</v>
      </c>
      <c r="E18" s="78">
        <f t="shared" si="2"/>
        <v>0.517804603930163</v>
      </c>
      <c r="F18" s="75">
        <v>0</v>
      </c>
      <c r="G18" s="78">
        <f t="shared" si="0"/>
        <v>0</v>
      </c>
      <c r="H18" s="78">
        <f t="shared" si="1"/>
        <v>0</v>
      </c>
    </row>
    <row r="19" spans="2:8" ht="12.75">
      <c r="B19" s="75">
        <f t="shared" si="3"/>
        <v>8</v>
      </c>
      <c r="C19" s="76" t="s">
        <v>120</v>
      </c>
      <c r="D19" s="77">
        <v>670206</v>
      </c>
      <c r="E19" s="78">
        <f t="shared" si="2"/>
        <v>0.4158327929840763</v>
      </c>
      <c r="F19" s="75">
        <v>0</v>
      </c>
      <c r="G19" s="78">
        <f t="shared" si="0"/>
        <v>0</v>
      </c>
      <c r="H19" s="78">
        <f t="shared" si="1"/>
        <v>0</v>
      </c>
    </row>
    <row r="20" spans="2:8" ht="12.75">
      <c r="B20" s="75">
        <f t="shared" si="3"/>
        <v>9</v>
      </c>
      <c r="C20" s="76" t="s">
        <v>121</v>
      </c>
      <c r="D20" s="77">
        <v>137308</v>
      </c>
      <c r="E20" s="78">
        <f t="shared" si="2"/>
        <v>0.08519346162084128</v>
      </c>
      <c r="F20" s="75">
        <v>0</v>
      </c>
      <c r="G20" s="78">
        <f t="shared" si="0"/>
        <v>0</v>
      </c>
      <c r="H20" s="78">
        <f t="shared" si="1"/>
        <v>0</v>
      </c>
    </row>
    <row r="21" spans="2:8" ht="12.75">
      <c r="B21" s="75">
        <f t="shared" si="3"/>
        <v>10</v>
      </c>
      <c r="C21" s="76" t="s">
        <v>122</v>
      </c>
      <c r="D21" s="77">
        <v>177496</v>
      </c>
      <c r="E21" s="78">
        <f t="shared" si="2"/>
        <v>0.11012831491138786</v>
      </c>
      <c r="F21" s="75">
        <v>0</v>
      </c>
      <c r="G21" s="78">
        <f t="shared" si="0"/>
        <v>0</v>
      </c>
      <c r="H21" s="78">
        <f t="shared" si="1"/>
        <v>0</v>
      </c>
    </row>
    <row r="22" spans="2:8" ht="12.75">
      <c r="B22" s="75">
        <f t="shared" si="3"/>
        <v>11</v>
      </c>
      <c r="C22" s="76" t="s">
        <v>123</v>
      </c>
      <c r="D22" s="77">
        <v>1248000</v>
      </c>
      <c r="E22" s="78">
        <f t="shared" si="2"/>
        <v>0.7743280806858298</v>
      </c>
      <c r="F22" s="75">
        <v>0</v>
      </c>
      <c r="G22" s="78">
        <f t="shared" si="0"/>
        <v>0</v>
      </c>
      <c r="H22" s="78">
        <f t="shared" si="1"/>
        <v>0</v>
      </c>
    </row>
    <row r="23" spans="2:8" ht="12.75">
      <c r="B23" s="75">
        <f t="shared" si="3"/>
        <v>12</v>
      </c>
      <c r="C23" s="76" t="s">
        <v>124</v>
      </c>
      <c r="D23" s="77">
        <v>662000</v>
      </c>
      <c r="E23" s="78">
        <f t="shared" si="2"/>
        <v>0.41074133767148985</v>
      </c>
      <c r="F23" s="75">
        <v>0</v>
      </c>
      <c r="G23" s="78">
        <f t="shared" si="0"/>
        <v>0</v>
      </c>
      <c r="H23" s="78">
        <f t="shared" si="1"/>
        <v>0</v>
      </c>
    </row>
    <row r="24" spans="2:8" ht="12.75">
      <c r="B24" s="75">
        <f t="shared" si="3"/>
        <v>13</v>
      </c>
      <c r="C24" s="76" t="s">
        <v>125</v>
      </c>
      <c r="D24" s="77">
        <v>900006</v>
      </c>
      <c r="E24" s="78">
        <f t="shared" si="2"/>
        <v>0.5584133963026691</v>
      </c>
      <c r="F24" s="75">
        <v>0</v>
      </c>
      <c r="G24" s="78">
        <f t="shared" si="0"/>
        <v>0</v>
      </c>
      <c r="H24" s="78">
        <f t="shared" si="1"/>
        <v>0</v>
      </c>
    </row>
    <row r="25" spans="2:8" ht="12.75">
      <c r="B25" s="75">
        <f t="shared" si="3"/>
        <v>14</v>
      </c>
      <c r="C25" s="76" t="s">
        <v>126</v>
      </c>
      <c r="D25" s="77">
        <v>70500</v>
      </c>
      <c r="E25" s="78">
        <f t="shared" si="2"/>
        <v>0.0437420910964351</v>
      </c>
      <c r="F25" s="75">
        <v>0</v>
      </c>
      <c r="G25" s="78">
        <f t="shared" si="0"/>
        <v>0</v>
      </c>
      <c r="H25" s="78">
        <f t="shared" si="1"/>
        <v>0</v>
      </c>
    </row>
    <row r="26" spans="2:8" ht="12.75">
      <c r="B26" s="75">
        <f t="shared" si="3"/>
        <v>15</v>
      </c>
      <c r="C26" s="76" t="s">
        <v>127</v>
      </c>
      <c r="D26" s="77">
        <v>1100000</v>
      </c>
      <c r="E26" s="78">
        <f t="shared" si="2"/>
        <v>0.6825007121429589</v>
      </c>
      <c r="F26" s="75">
        <v>0</v>
      </c>
      <c r="G26" s="78">
        <f t="shared" si="0"/>
        <v>0</v>
      </c>
      <c r="H26" s="78">
        <f t="shared" si="1"/>
        <v>0</v>
      </c>
    </row>
    <row r="27" spans="2:8" ht="12.75">
      <c r="B27" s="75">
        <f t="shared" si="3"/>
        <v>16</v>
      </c>
      <c r="C27" s="76" t="s">
        <v>128</v>
      </c>
      <c r="D27" s="77">
        <v>500</v>
      </c>
      <c r="E27" s="78">
        <f t="shared" si="2"/>
        <v>0.0003102275964286177</v>
      </c>
      <c r="F27" s="75">
        <v>0</v>
      </c>
      <c r="G27" s="78">
        <f t="shared" si="0"/>
        <v>0</v>
      </c>
      <c r="H27" s="78">
        <f t="shared" si="1"/>
        <v>0</v>
      </c>
    </row>
    <row r="28" spans="2:8" ht="12.75">
      <c r="B28" s="75">
        <f t="shared" si="3"/>
        <v>17</v>
      </c>
      <c r="C28" s="76" t="s">
        <v>129</v>
      </c>
      <c r="D28" s="77">
        <v>6000</v>
      </c>
      <c r="E28" s="78">
        <f t="shared" si="2"/>
        <v>0.003722731157143413</v>
      </c>
      <c r="F28" s="75">
        <v>0</v>
      </c>
      <c r="G28" s="78">
        <f t="shared" si="0"/>
        <v>0</v>
      </c>
      <c r="H28" s="78">
        <f t="shared" si="1"/>
        <v>0</v>
      </c>
    </row>
    <row r="29" spans="2:8" ht="12.75">
      <c r="B29" s="75">
        <f t="shared" si="3"/>
        <v>18</v>
      </c>
      <c r="C29" s="76" t="s">
        <v>59</v>
      </c>
      <c r="D29" s="77">
        <v>359996</v>
      </c>
      <c r="E29" s="78">
        <f t="shared" si="2"/>
        <v>0.22336138760783333</v>
      </c>
      <c r="F29" s="75">
        <v>0</v>
      </c>
      <c r="G29" s="78">
        <f>+F29/D29*100</f>
        <v>0</v>
      </c>
      <c r="H29" s="78">
        <f>+F29/161171993*100</f>
        <v>0</v>
      </c>
    </row>
    <row r="30" spans="2:8" ht="12.75">
      <c r="B30" s="75">
        <f t="shared" si="3"/>
        <v>19</v>
      </c>
      <c r="C30" s="76" t="s">
        <v>130</v>
      </c>
      <c r="D30" s="77">
        <v>2372344</v>
      </c>
      <c r="E30" s="78">
        <f t="shared" si="2"/>
        <v>1.4719331540437053</v>
      </c>
      <c r="F30" s="75">
        <v>2372344</v>
      </c>
      <c r="G30" s="78">
        <f t="shared" si="0"/>
        <v>100</v>
      </c>
      <c r="H30" s="78">
        <f t="shared" si="1"/>
        <v>1.4719331540437053</v>
      </c>
    </row>
    <row r="31" spans="2:8" ht="12.75">
      <c r="B31" s="75">
        <f t="shared" si="3"/>
        <v>20</v>
      </c>
      <c r="C31" s="76" t="s">
        <v>131</v>
      </c>
      <c r="D31" s="77">
        <v>2805000</v>
      </c>
      <c r="E31" s="78">
        <f t="shared" si="2"/>
        <v>1.7403768159645454</v>
      </c>
      <c r="F31" s="75">
        <v>2755000</v>
      </c>
      <c r="G31" s="78">
        <f t="shared" si="0"/>
        <v>98.2174688057041</v>
      </c>
      <c r="H31" s="78">
        <f t="shared" si="1"/>
        <v>1.7093540563216836</v>
      </c>
    </row>
    <row r="32" spans="2:8" ht="12.75">
      <c r="B32" s="75">
        <f t="shared" si="3"/>
        <v>21</v>
      </c>
      <c r="C32" s="76" t="s">
        <v>132</v>
      </c>
      <c r="D32" s="77">
        <v>6405000</v>
      </c>
      <c r="E32" s="78">
        <f t="shared" si="2"/>
        <v>3.9740155102505925</v>
      </c>
      <c r="F32" s="75">
        <v>6404500</v>
      </c>
      <c r="G32" s="78">
        <f t="shared" si="0"/>
        <v>99.99219359875097</v>
      </c>
      <c r="H32" s="78">
        <f t="shared" si="1"/>
        <v>3.9737052826541643</v>
      </c>
    </row>
    <row r="33" spans="2:8" ht="12.75">
      <c r="B33" s="75">
        <f t="shared" si="3"/>
        <v>22</v>
      </c>
      <c r="C33" s="76" t="s">
        <v>133</v>
      </c>
      <c r="D33" s="77">
        <v>14740010</v>
      </c>
      <c r="E33" s="78">
        <f t="shared" si="2"/>
        <v>9.145515747267579</v>
      </c>
      <c r="F33" s="75">
        <v>14740010</v>
      </c>
      <c r="G33" s="78">
        <f t="shared" si="0"/>
        <v>100</v>
      </c>
      <c r="H33" s="78">
        <f t="shared" si="1"/>
        <v>9.145515747267579</v>
      </c>
    </row>
    <row r="34" spans="2:8" ht="12.75">
      <c r="B34" s="76"/>
      <c r="C34" s="76"/>
      <c r="D34" s="77"/>
      <c r="E34" s="78"/>
      <c r="F34" s="75"/>
      <c r="G34" s="75"/>
      <c r="H34" s="75"/>
    </row>
    <row r="35" spans="2:8" s="1" customFormat="1" ht="12.75">
      <c r="B35" s="55"/>
      <c r="C35" s="55" t="s">
        <v>134</v>
      </c>
      <c r="D35" s="93">
        <f>SUM(D12:D34)</f>
        <v>43745758</v>
      </c>
      <c r="E35" s="94">
        <f>SUM(E12:E34)</f>
        <v>27.14228271657595</v>
      </c>
      <c r="F35" s="95">
        <f>SUM(F12:F33)</f>
        <v>26271854</v>
      </c>
      <c r="G35" s="94">
        <f>+F35/D35*100</f>
        <v>60.05577500794477</v>
      </c>
      <c r="H35" s="94">
        <f>+F35/161171993*100</f>
        <v>16.300508240287133</v>
      </c>
    </row>
  </sheetData>
  <sheetProtection/>
  <mergeCells count="3">
    <mergeCell ref="B1:H1"/>
    <mergeCell ref="D4:E4"/>
    <mergeCell ref="F4:H4"/>
  </mergeCells>
  <printOptions/>
  <pageMargins left="0.75" right="0.4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22">
      <selection activeCell="B39" sqref="B39"/>
    </sheetView>
  </sheetViews>
  <sheetFormatPr defaultColWidth="9.140625" defaultRowHeight="12.75"/>
  <cols>
    <col min="1" max="1" width="7.00390625" style="26" customWidth="1"/>
    <col min="2" max="2" width="43.00390625" style="26" customWidth="1"/>
    <col min="3" max="3" width="24.57421875" style="26" customWidth="1"/>
    <col min="4" max="4" width="17.00390625" style="26" customWidth="1"/>
    <col min="5" max="5" width="53.8515625" style="26" customWidth="1"/>
    <col min="6" max="16384" width="9.140625" style="26" customWidth="1"/>
  </cols>
  <sheetData>
    <row r="2" ht="15">
      <c r="E2" s="85" t="s">
        <v>148</v>
      </c>
    </row>
    <row r="3" ht="15">
      <c r="E3" s="28"/>
    </row>
    <row r="4" spans="1:7" ht="30" customHeight="1">
      <c r="A4" s="29" t="s">
        <v>61</v>
      </c>
      <c r="B4" s="113" t="s">
        <v>62</v>
      </c>
      <c r="C4" s="113"/>
      <c r="D4" s="113"/>
      <c r="E4" s="113"/>
      <c r="F4" s="27"/>
      <c r="G4" s="27"/>
    </row>
    <row r="5" spans="1:5" ht="117" customHeight="1">
      <c r="A5" s="30" t="s">
        <v>55</v>
      </c>
      <c r="B5" s="30" t="s">
        <v>56</v>
      </c>
      <c r="C5" s="30"/>
      <c r="D5" s="30" t="s">
        <v>57</v>
      </c>
      <c r="E5" s="31" t="s">
        <v>58</v>
      </c>
    </row>
    <row r="6" spans="1:5" ht="14.25">
      <c r="A6" s="32">
        <v>1</v>
      </c>
      <c r="B6" s="33" t="s">
        <v>63</v>
      </c>
      <c r="C6" s="33"/>
      <c r="D6" s="33">
        <v>10576301</v>
      </c>
      <c r="E6" s="103">
        <f>(D6*100/161171993)</f>
        <v>6.562120876671172</v>
      </c>
    </row>
    <row r="7" spans="1:5" ht="14.25">
      <c r="A7" s="32">
        <v>2</v>
      </c>
      <c r="B7" s="33" t="s">
        <v>149</v>
      </c>
      <c r="C7" s="33"/>
      <c r="D7" s="33">
        <v>3806364</v>
      </c>
      <c r="E7" s="103">
        <f>D7*100/161171993</f>
        <v>2.361678309704838</v>
      </c>
    </row>
    <row r="8" spans="1:5" ht="14.25">
      <c r="A8" s="32">
        <v>3</v>
      </c>
      <c r="B8" s="33" t="s">
        <v>64</v>
      </c>
      <c r="C8" s="33"/>
      <c r="D8" s="33">
        <v>3678316</v>
      </c>
      <c r="E8" s="103">
        <f>D8*100/161171993</f>
        <v>2.282230263169855</v>
      </c>
    </row>
    <row r="9" spans="1:5" ht="15">
      <c r="A9" s="32"/>
      <c r="B9" s="34" t="s">
        <v>60</v>
      </c>
      <c r="C9" s="34"/>
      <c r="D9" s="34">
        <f>SUM(D6:D8)</f>
        <v>18060981</v>
      </c>
      <c r="E9" s="35">
        <f>SUM(E6:E8)</f>
        <v>11.206029449545866</v>
      </c>
    </row>
    <row r="10" spans="1:5" ht="14.25">
      <c r="A10" s="33"/>
      <c r="B10" s="33"/>
      <c r="C10" s="33"/>
      <c r="D10" s="33"/>
      <c r="E10" s="33"/>
    </row>
    <row r="11" spans="1:5" ht="15">
      <c r="A11" s="36" t="s">
        <v>65</v>
      </c>
      <c r="B11" s="114" t="s">
        <v>66</v>
      </c>
      <c r="C11" s="114"/>
      <c r="D11" s="114"/>
      <c r="E11" s="114"/>
    </row>
    <row r="12" spans="1:5" ht="115.5" customHeight="1">
      <c r="A12" s="30" t="s">
        <v>55</v>
      </c>
      <c r="B12" s="30" t="s">
        <v>56</v>
      </c>
      <c r="C12" s="37" t="s">
        <v>67</v>
      </c>
      <c r="D12" s="31" t="s">
        <v>68</v>
      </c>
      <c r="E12" s="31" t="s">
        <v>69</v>
      </c>
    </row>
    <row r="13" spans="1:5" ht="14.25">
      <c r="A13" s="33"/>
      <c r="B13" s="38" t="s">
        <v>70</v>
      </c>
      <c r="C13" s="38" t="s">
        <v>70</v>
      </c>
      <c r="D13" s="38" t="s">
        <v>70</v>
      </c>
      <c r="E13" s="38" t="s">
        <v>70</v>
      </c>
    </row>
    <row r="18" spans="1:5" ht="15">
      <c r="A18" s="29" t="s">
        <v>71</v>
      </c>
      <c r="B18" s="113" t="s">
        <v>72</v>
      </c>
      <c r="C18" s="113"/>
      <c r="D18" s="113"/>
      <c r="E18" s="113"/>
    </row>
    <row r="19" spans="1:5" s="79" customFormat="1" ht="116.25" customHeight="1">
      <c r="A19" s="83" t="s">
        <v>55</v>
      </c>
      <c r="B19" s="84" t="s">
        <v>140</v>
      </c>
      <c r="C19" s="84" t="s">
        <v>73</v>
      </c>
      <c r="D19" s="84" t="s">
        <v>74</v>
      </c>
      <c r="E19" s="84" t="s">
        <v>75</v>
      </c>
    </row>
    <row r="20" spans="1:5" ht="14.25">
      <c r="A20" s="39"/>
      <c r="B20" s="38" t="s">
        <v>70</v>
      </c>
      <c r="C20" s="38" t="s">
        <v>70</v>
      </c>
      <c r="D20" s="38" t="s">
        <v>70</v>
      </c>
      <c r="E20" s="38" t="s">
        <v>70</v>
      </c>
    </row>
    <row r="22" spans="1:5" ht="14.25">
      <c r="A22" s="40"/>
      <c r="B22" s="40"/>
      <c r="C22" s="40"/>
      <c r="D22" s="40"/>
      <c r="E22" s="40"/>
    </row>
    <row r="23" spans="1:5" ht="15">
      <c r="A23" s="41" t="s">
        <v>76</v>
      </c>
      <c r="B23" s="115" t="s">
        <v>77</v>
      </c>
      <c r="C23" s="115"/>
      <c r="D23" s="115"/>
      <c r="E23" s="115"/>
    </row>
    <row r="24" spans="1:5" ht="14.25">
      <c r="A24" s="42"/>
      <c r="B24" s="42"/>
      <c r="C24" s="42"/>
      <c r="D24" s="42"/>
      <c r="E24" s="42"/>
    </row>
    <row r="25" spans="1:5" s="79" customFormat="1" ht="113.25" customHeight="1">
      <c r="A25" s="86" t="s">
        <v>78</v>
      </c>
      <c r="B25" s="86" t="s">
        <v>79</v>
      </c>
      <c r="C25" s="87" t="s">
        <v>80</v>
      </c>
      <c r="D25" s="87" t="s">
        <v>81</v>
      </c>
      <c r="E25" s="87" t="s">
        <v>82</v>
      </c>
    </row>
    <row r="26" spans="2:5" s="88" customFormat="1" ht="14.25">
      <c r="B26" s="89" t="s">
        <v>70</v>
      </c>
      <c r="C26" s="89" t="s">
        <v>70</v>
      </c>
      <c r="D26" s="89" t="s">
        <v>70</v>
      </c>
      <c r="E26" s="89" t="s">
        <v>70</v>
      </c>
    </row>
    <row r="27" spans="2:5" s="100" customFormat="1" ht="14.25">
      <c r="B27" s="101"/>
      <c r="C27" s="101"/>
      <c r="D27" s="101"/>
      <c r="E27" s="101"/>
    </row>
    <row r="28" spans="2:5" s="100" customFormat="1" ht="14.25">
      <c r="B28" s="101"/>
      <c r="C28" s="101"/>
      <c r="D28" s="101"/>
      <c r="E28" s="101"/>
    </row>
    <row r="29" spans="1:2" ht="15">
      <c r="A29" s="26" t="s">
        <v>141</v>
      </c>
      <c r="B29" s="99" t="s">
        <v>142</v>
      </c>
    </row>
    <row r="31" ht="14.25">
      <c r="B31" s="26" t="s">
        <v>143</v>
      </c>
    </row>
    <row r="32" spans="2:5" s="100" customFormat="1" ht="14.25">
      <c r="B32" s="101"/>
      <c r="C32" s="101"/>
      <c r="D32" s="101"/>
      <c r="E32" s="101"/>
    </row>
    <row r="33" spans="2:5" s="100" customFormat="1" ht="14.25">
      <c r="B33" s="101"/>
      <c r="C33" s="101"/>
      <c r="D33" s="101"/>
      <c r="E33" s="101"/>
    </row>
    <row r="34" spans="2:5" s="100" customFormat="1" ht="14.25">
      <c r="B34" s="101"/>
      <c r="C34" s="101"/>
      <c r="D34" s="101"/>
      <c r="E34" s="101"/>
    </row>
    <row r="35" spans="2:5" s="100" customFormat="1" ht="14.25">
      <c r="B35" s="101"/>
      <c r="C35" s="101"/>
      <c r="D35" s="101"/>
      <c r="E35" s="101"/>
    </row>
    <row r="36" spans="2:5" s="100" customFormat="1" ht="14.25">
      <c r="B36" s="101"/>
      <c r="C36" s="101"/>
      <c r="D36" s="101"/>
      <c r="E36" s="101"/>
    </row>
  </sheetData>
  <sheetProtection/>
  <mergeCells count="4">
    <mergeCell ref="B4:E4"/>
    <mergeCell ref="B11:E11"/>
    <mergeCell ref="B18:E18"/>
    <mergeCell ref="B23:E2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System</cp:lastModifiedBy>
  <cp:lastPrinted>2009-10-09T07:11:20Z</cp:lastPrinted>
  <dcterms:created xsi:type="dcterms:W3CDTF">2009-04-16T06:48:38Z</dcterms:created>
  <dcterms:modified xsi:type="dcterms:W3CDTF">2009-10-13T04:39:47Z</dcterms:modified>
  <cp:category/>
  <cp:version/>
  <cp:contentType/>
  <cp:contentStatus/>
</cp:coreProperties>
</file>